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Antidotes and  Medicines\Work\Favoured Academic\All orders\2021\03 March 2021\335\"/>
    </mc:Choice>
  </mc:AlternateContent>
  <xr:revisionPtr revIDLastSave="0" documentId="13_ncr:1_{8BCB75A2-CD25-4164-9A20-B32DB4CC3D84}" xr6:coauthVersionLast="46" xr6:coauthVersionMax="46" xr10:uidLastSave="{00000000-0000-0000-0000-000000000000}"/>
  <bookViews>
    <workbookView xWindow="20370" yWindow="-120" windowWidth="15600" windowHeight="11760" xr2:uid="{00000000-000D-0000-FFFF-FFFF00000000}"/>
  </bookViews>
  <sheets>
    <sheet name="PHYSICS DATA ANALYSI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  <c r="B27" i="1"/>
  <c r="B25" i="1"/>
  <c r="C21" i="1"/>
  <c r="I19" i="1"/>
  <c r="I18" i="1"/>
  <c r="I16" i="1"/>
  <c r="H19" i="1"/>
  <c r="H18" i="1"/>
  <c r="H17" i="1"/>
  <c r="H16" i="1"/>
  <c r="F15" i="1"/>
  <c r="F16" i="1"/>
  <c r="F17" i="1"/>
  <c r="F18" i="1"/>
  <c r="F19" i="1"/>
  <c r="B19" i="1"/>
  <c r="B18" i="1"/>
  <c r="B17" i="1"/>
  <c r="B16" i="1"/>
  <c r="B15" i="1"/>
  <c r="I8" i="1"/>
  <c r="I7" i="1"/>
  <c r="I6" i="1"/>
  <c r="I5" i="1"/>
  <c r="I4" i="1"/>
  <c r="G5" i="1"/>
  <c r="G4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<sst xmlns="http://schemas.openxmlformats.org/spreadsheetml/2006/main" count="28" uniqueCount="19">
  <si>
    <t>QUESTION 7</t>
  </si>
  <si>
    <t>d(cm)</t>
  </si>
  <si>
    <t>1/d^2 (m^-2)</t>
  </si>
  <si>
    <t>Fm (N)</t>
  </si>
  <si>
    <t>Fc (N)</t>
  </si>
  <si>
    <t>% Error</t>
  </si>
  <si>
    <t>θ1</t>
  </si>
  <si>
    <t>θ2</t>
  </si>
  <si>
    <t>θ3</t>
  </si>
  <si>
    <t>θavg</t>
  </si>
  <si>
    <t>Question 8</t>
  </si>
  <si>
    <t>SD</t>
  </si>
  <si>
    <t>SLOPE IN N/m^2</t>
  </si>
  <si>
    <t>QUESTION 9</t>
  </si>
  <si>
    <t>q(theo)</t>
  </si>
  <si>
    <t>m</t>
  </si>
  <si>
    <t>q (exp)</t>
  </si>
  <si>
    <t>k</t>
  </si>
  <si>
    <t>Percentage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</si>
</sst>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1" fontId="0" fillId="0" borderId="0" xfId="0" applyNumberFormat="1"/>
    <xf numFmtId="10" fontId="0" fillId="0" borderId="0" xfId="1" applyNumberFormat="1" applyFont="1"/>
    <xf numFmtId="2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9" fontId="2" fillId="0" borderId="0" xfId="1" applyFont="1"/>
    <xf numFmtId="0" fontId="2" fillId="0" borderId="0" xfId="0" applyFont="1"/>
    <xf numFmtId="11" fontId="2" fillId="0" borderId="0" xfId="0" applyNumberFormat="1" applyFont="1"/>
    <xf numFmtId="10" fontId="2" fillId="0" borderId="0" xfId="1" applyNumberFormat="1" applyFont="1"/>
    <xf numFmtId="165" fontId="2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Graph</a:t>
            </a:r>
            <a:r>
              <a:rPr lang="en-US" baseline="0"/>
              <a:t> of Force against 1/d^2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'PHYSICS DATA ANALYSIS'!$H$14</c:f>
              <c:strCache>
                <c:ptCount val="1"/>
                <c:pt idx="0">
                  <c:v>Fm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'PHYSICS DATA ANALYSIS'!$B$15:$B$19</c:f>
              <c:numCache>
                <c:formatCode>0.00</c:formatCode>
                <c:ptCount val="5"/>
                <c:pt idx="0">
                  <c:v>39.0625</c:v>
                </c:pt>
                <c:pt idx="1">
                  <c:v>51.020408163265301</c:v>
                </c:pt>
                <c:pt idx="2">
                  <c:v>69.444444444444443</c:v>
                </c:pt>
                <c:pt idx="3">
                  <c:v>99.999999999999986</c:v>
                </c:pt>
                <c:pt idx="4">
                  <c:v>156.25</c:v>
                </c:pt>
              </c:numCache>
            </c:numRef>
          </c:xVal>
          <c:yVal>
            <c:numRef>
              <c:f>'PHYSICS DATA ANALYSIS'!$H$15:$H$19</c:f>
              <c:numCache>
                <c:formatCode>General</c:formatCode>
                <c:ptCount val="5"/>
                <c:pt idx="0" formatCode="0.00E+00">
                  <c:v>1.5899999999999999E-4</c:v>
                </c:pt>
                <c:pt idx="1">
                  <c:v>2.33E-4</c:v>
                </c:pt>
                <c:pt idx="2" formatCode="0.00E+00">
                  <c:v>3.0800000000000001E-4</c:v>
                </c:pt>
                <c:pt idx="3" formatCode="0.00E+00">
                  <c:v>4.4799999999999999E-4</c:v>
                </c:pt>
                <c:pt idx="4" formatCode="0.00E+00">
                  <c:v>7.2300000000000001E-4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7F-4E5E-B923-442E86C79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978592"/>
        <c:axId val="1538992736"/>
      </c:scatterChart>
      <c:valAx>
        <c:axId val="153897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1/d^2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538992736"/>
        <c:crosses val="autoZero"/>
        <c:crossBetween val="midCat"/>
      </c:valAx>
      <c:valAx>
        <c:axId val="153899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Force in 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538978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11</xdr:row>
      <xdr:rowOff>90487</xdr:rowOff>
    </xdr:from>
    <xdr:to>
      <xdr:col>18</xdr:col>
      <xdr:colOff>371475</xdr:colOff>
      <xdr:row>30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3DA2F7-6CE3-4BAE-96E5-8C47E2168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16" workbookViewId="0">
      <selection activeCell="C34" sqref="C34"/>
    </sheetView>
  </sheetViews>
  <sheetFormatPr defaultRowHeight="15" x14ac:dyDescent="0.25"/>
  <cols>
    <col min="1" max="1" width="16.85546875" customWidth="1"/>
    <col min="2" max="2" width="20.42578125" customWidth="1"/>
    <col min="3" max="3" width="12" bestFit="1" customWidth="1"/>
    <col min="7" max="7" width="10.85546875" customWidth="1"/>
    <col min="9" max="9" width="11.5703125" customWidth="1"/>
  </cols>
  <sheetData>
    <row r="1" spans="1:10" ht="18.75" x14ac:dyDescent="0.3">
      <c r="A1" s="5" t="s">
        <v>0</v>
      </c>
      <c r="B1" s="5"/>
    </row>
    <row r="3" spans="1:10" x14ac:dyDescent="0.25">
      <c r="A3" t="s">
        <v>1</v>
      </c>
      <c r="B3" t="s">
        <v>2</v>
      </c>
      <c r="C3" s="1" t="s">
        <v>6</v>
      </c>
      <c r="D3" t="s">
        <v>7</v>
      </c>
      <c r="E3" t="s">
        <v>8</v>
      </c>
      <c r="F3" t="s">
        <v>9</v>
      </c>
      <c r="G3" t="s">
        <v>3</v>
      </c>
      <c r="H3" t="s">
        <v>4</v>
      </c>
      <c r="I3" t="s">
        <v>5</v>
      </c>
    </row>
    <row r="4" spans="1:10" x14ac:dyDescent="0.25">
      <c r="A4">
        <v>16</v>
      </c>
      <c r="B4" s="9">
        <f>1/((A4/100)*(A4/100))</f>
        <v>39.0625</v>
      </c>
      <c r="C4">
        <v>12</v>
      </c>
      <c r="D4">
        <v>10</v>
      </c>
      <c r="E4">
        <v>13</v>
      </c>
      <c r="F4">
        <v>11.67</v>
      </c>
      <c r="G4" s="9">
        <f>0.000163</f>
        <v>1.63E-4</v>
      </c>
      <c r="H4" s="2">
        <v>1.6899999999999999E-4</v>
      </c>
      <c r="I4" s="11">
        <f>(H4-G4)/H4</f>
        <v>3.5502958579881561E-2</v>
      </c>
    </row>
    <row r="5" spans="1:10" x14ac:dyDescent="0.25">
      <c r="A5">
        <v>12</v>
      </c>
      <c r="B5" s="9">
        <f>1/((A5/100)*(A5/100))</f>
        <v>69.444444444444443</v>
      </c>
      <c r="C5">
        <v>21</v>
      </c>
      <c r="D5">
        <v>22</v>
      </c>
      <c r="E5">
        <v>19</v>
      </c>
      <c r="F5">
        <v>20.67</v>
      </c>
      <c r="G5" s="9">
        <f>0.000289</f>
        <v>2.8899999999999998E-4</v>
      </c>
      <c r="H5" s="2">
        <v>2.9999999999999997E-4</v>
      </c>
      <c r="I5" s="12">
        <f>(H5-G5)/H5</f>
        <v>3.666666666666666E-2</v>
      </c>
    </row>
    <row r="6" spans="1:10" x14ac:dyDescent="0.25">
      <c r="A6">
        <v>8</v>
      </c>
      <c r="B6" s="9">
        <f>1/((A6/100)*(A6/100))</f>
        <v>156.25</v>
      </c>
      <c r="C6">
        <v>45</v>
      </c>
      <c r="D6">
        <v>48</v>
      </c>
      <c r="E6">
        <v>46</v>
      </c>
      <c r="F6">
        <v>46.33</v>
      </c>
      <c r="G6" s="10">
        <v>6.4899999999999995E-4</v>
      </c>
      <c r="H6" s="2">
        <v>6.7400000000000001E-4</v>
      </c>
      <c r="I6" s="12">
        <f>(H6-G6)/H6</f>
        <v>3.7091988130563892E-2</v>
      </c>
    </row>
    <row r="7" spans="1:10" x14ac:dyDescent="0.25">
      <c r="A7">
        <v>6</v>
      </c>
      <c r="B7" s="9">
        <f>1/((A7/100)*(A7/100))</f>
        <v>277.77777777777777</v>
      </c>
      <c r="C7">
        <v>81</v>
      </c>
      <c r="D7">
        <v>83</v>
      </c>
      <c r="E7">
        <v>84</v>
      </c>
      <c r="F7">
        <v>82.67</v>
      </c>
      <c r="G7" s="10">
        <v>1.16E-3</v>
      </c>
      <c r="H7" s="2">
        <v>1.1999999999999999E-3</v>
      </c>
      <c r="I7" s="12">
        <f>(H7-G7)/H7</f>
        <v>3.3333333333333243E-2</v>
      </c>
    </row>
    <row r="8" spans="1:10" x14ac:dyDescent="0.25">
      <c r="A8">
        <v>4</v>
      </c>
      <c r="B8" s="9">
        <f>1/((A8/100)*(A8/100))</f>
        <v>625</v>
      </c>
      <c r="C8">
        <v>185</v>
      </c>
      <c r="D8">
        <v>187</v>
      </c>
      <c r="E8">
        <v>188</v>
      </c>
      <c r="F8">
        <v>186.67</v>
      </c>
      <c r="G8" s="10">
        <v>2.6099999999999999E-3</v>
      </c>
      <c r="H8" s="2">
        <v>2.7000000000000001E-3</v>
      </c>
      <c r="I8" s="12">
        <f>(H8-G8)/H8</f>
        <v>3.3333333333333416E-2</v>
      </c>
    </row>
    <row r="12" spans="1:10" ht="21" x14ac:dyDescent="0.35">
      <c r="A12" s="6" t="s">
        <v>10</v>
      </c>
      <c r="B12" s="6"/>
    </row>
    <row r="14" spans="1:10" x14ac:dyDescent="0.25">
      <c r="A14" t="s">
        <v>1</v>
      </c>
      <c r="B14" t="s">
        <v>2</v>
      </c>
      <c r="C14" s="1" t="s">
        <v>6</v>
      </c>
      <c r="D14" t="s">
        <v>7</v>
      </c>
      <c r="E14" t="s">
        <v>8</v>
      </c>
      <c r="F14" t="s">
        <v>9</v>
      </c>
      <c r="G14" t="s">
        <v>11</v>
      </c>
      <c r="H14" t="s">
        <v>3</v>
      </c>
      <c r="I14" t="s">
        <v>4</v>
      </c>
      <c r="J14" t="s">
        <v>5</v>
      </c>
    </row>
    <row r="15" spans="1:10" x14ac:dyDescent="0.25">
      <c r="A15">
        <v>16</v>
      </c>
      <c r="B15" s="4">
        <f>1/((A15/100)*(A15/100))</f>
        <v>39.0625</v>
      </c>
      <c r="C15">
        <v>10</v>
      </c>
      <c r="D15">
        <v>11</v>
      </c>
      <c r="E15">
        <v>13</v>
      </c>
      <c r="F15" s="4">
        <f>AVERAGE(C15:E15)</f>
        <v>11.333333333333334</v>
      </c>
      <c r="G15">
        <v>1.25</v>
      </c>
      <c r="H15" s="2">
        <v>1.5899999999999999E-4</v>
      </c>
      <c r="I15" s="2">
        <v>1.6899999999999999E-4</v>
      </c>
      <c r="J15" s="3">
        <v>5.8999999999999997E-2</v>
      </c>
    </row>
    <row r="16" spans="1:10" x14ac:dyDescent="0.25">
      <c r="A16">
        <v>14</v>
      </c>
      <c r="B16" s="4">
        <f>1/((A16/100)*(A16/100))</f>
        <v>51.020408163265301</v>
      </c>
      <c r="C16">
        <v>15</v>
      </c>
      <c r="D16">
        <v>17</v>
      </c>
      <c r="E16">
        <v>18</v>
      </c>
      <c r="F16" s="4">
        <f>AVERAGE(C16:E16)</f>
        <v>16.666666666666668</v>
      </c>
      <c r="G16">
        <v>1.25</v>
      </c>
      <c r="H16">
        <f>0.000233</f>
        <v>2.33E-4</v>
      </c>
      <c r="I16" s="2">
        <f>0.00022</f>
        <v>2.2000000000000001E-4</v>
      </c>
      <c r="J16" s="3">
        <v>5.9499999999999997E-2</v>
      </c>
    </row>
    <row r="17" spans="1:10" x14ac:dyDescent="0.25">
      <c r="A17">
        <v>12</v>
      </c>
      <c r="B17" s="4">
        <f>1/((A17/100)*(A17/100))</f>
        <v>69.444444444444443</v>
      </c>
      <c r="C17">
        <v>22</v>
      </c>
      <c r="D17">
        <v>21</v>
      </c>
      <c r="E17">
        <v>23</v>
      </c>
      <c r="F17" s="4">
        <f>AVERAGE(C17:E17)</f>
        <v>22</v>
      </c>
      <c r="G17">
        <v>0.82</v>
      </c>
      <c r="H17" s="2">
        <f>0.000308</f>
        <v>3.0800000000000001E-4</v>
      </c>
      <c r="I17" s="2">
        <v>3.0800000000000001E-4</v>
      </c>
      <c r="J17" s="3">
        <v>2.75E-2</v>
      </c>
    </row>
    <row r="18" spans="1:10" x14ac:dyDescent="0.25">
      <c r="A18">
        <v>10</v>
      </c>
      <c r="B18" s="4">
        <f>1/((A18/100)*(A18/100))</f>
        <v>99.999999999999986</v>
      </c>
      <c r="C18">
        <v>30</v>
      </c>
      <c r="D18">
        <v>32</v>
      </c>
      <c r="E18">
        <v>34</v>
      </c>
      <c r="F18" s="4">
        <f>AVERAGE(C18:E18)</f>
        <v>32</v>
      </c>
      <c r="G18">
        <v>1.63</v>
      </c>
      <c r="H18" s="2">
        <f>0.000448</f>
        <v>4.4799999999999999E-4</v>
      </c>
      <c r="I18" s="2">
        <f>0.000448</f>
        <v>4.4799999999999999E-4</v>
      </c>
      <c r="J18" s="3">
        <v>3.7900000000000003E-2</v>
      </c>
    </row>
    <row r="19" spans="1:10" x14ac:dyDescent="0.25">
      <c r="A19">
        <v>8</v>
      </c>
      <c r="B19" s="4">
        <f>1/((A19/100)*(A19/100))</f>
        <v>156.25</v>
      </c>
      <c r="C19">
        <v>50</v>
      </c>
      <c r="D19">
        <v>52</v>
      </c>
      <c r="E19">
        <v>53</v>
      </c>
      <c r="F19" s="4">
        <f>AVERAGE(C19:E19)</f>
        <v>51.666666666666664</v>
      </c>
      <c r="G19">
        <v>1.25</v>
      </c>
      <c r="H19" s="2">
        <f>0.000723</f>
        <v>7.2300000000000001E-4</v>
      </c>
      <c r="I19" s="2">
        <f>0.000723</f>
        <v>7.2300000000000001E-4</v>
      </c>
      <c r="J19" s="3">
        <v>7.2499999999999995E-2</v>
      </c>
    </row>
    <row r="21" spans="1:10" x14ac:dyDescent="0.25">
      <c r="B21" t="s">
        <v>12</v>
      </c>
      <c r="C21" s="9">
        <f>SLOPE(H15:H19,B15:B19)</f>
        <v>4.7401414623119762E-6</v>
      </c>
    </row>
    <row r="23" spans="1:10" ht="21" x14ac:dyDescent="0.35">
      <c r="A23" s="7" t="s">
        <v>13</v>
      </c>
    </row>
    <row r="25" spans="1:10" x14ac:dyDescent="0.25">
      <c r="A25" t="s">
        <v>14</v>
      </c>
      <c r="B25">
        <f>2.19*(10^-8)</f>
        <v>2.1900000000000001E-8</v>
      </c>
    </row>
    <row r="26" spans="1:10" x14ac:dyDescent="0.25">
      <c r="A26" t="s">
        <v>15</v>
      </c>
      <c r="B26" s="2">
        <v>4.0779999999999997E-6</v>
      </c>
    </row>
    <row r="27" spans="1:10" x14ac:dyDescent="0.25">
      <c r="A27" t="s">
        <v>17</v>
      </c>
      <c r="B27" s="2">
        <f>8980000000</f>
        <v>8980000000</v>
      </c>
    </row>
    <row r="28" spans="1:10" x14ac:dyDescent="0.25">
      <c r="A28" t="s">
        <v>16</v>
      </c>
      <c r="B28" s="2">
        <f>SQRT(((B27/B26)^-1))</f>
        <v>2.1310097776889224E-8</v>
      </c>
    </row>
    <row r="29" spans="1:10" x14ac:dyDescent="0.25">
      <c r="A29" t="s">
        <v>18</v>
      </c>
      <c r="B29" s="8">
        <f>(B25-B28)/B25</f>
        <v>2.6936174571268359E-2</v>
      </c>
    </row>
  </sheetData>
  <mergeCells count="2">
    <mergeCell ref="A1:B1"/>
    <mergeCell ref="A12:B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DATA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GreHiDel</dc:creator>
  <cp:lastModifiedBy>GreHiDel</cp:lastModifiedBy>
  <dcterms:created xsi:type="dcterms:W3CDTF">2015-06-05T18:17:20Z</dcterms:created>
  <dcterms:modified xsi:type="dcterms:W3CDTF">2021-03-24T12:39:33Z</dcterms:modified>
</cp:coreProperties>
</file>